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1665" windowWidth="9060" windowHeight="4290" tabRatio="599" activeTab="0"/>
  </bookViews>
  <sheets>
    <sheet name="Short A.C June-Sept-2011" sheetId="1" r:id="rId1"/>
  </sheets>
  <definedNames/>
  <calcPr fullCalcOnLoad="1"/>
</workbook>
</file>

<file path=xl/sharedStrings.xml><?xml version="1.0" encoding="utf-8"?>
<sst xmlns="http://schemas.openxmlformats.org/spreadsheetml/2006/main" count="190" uniqueCount="123">
  <si>
    <t>Total</t>
  </si>
  <si>
    <t>Provision for income tax</t>
  </si>
  <si>
    <t>Reserve for Exceptional Losses</t>
  </si>
  <si>
    <t>Particulars</t>
  </si>
  <si>
    <t>Share Capital</t>
  </si>
  <si>
    <t>Reserve for Exceptional Loss</t>
  </si>
  <si>
    <t>Stock Dividend</t>
  </si>
  <si>
    <t>(Un-audited)</t>
  </si>
  <si>
    <t>CASH FLOW STATEMENT ( UN-AUDITED)</t>
  </si>
  <si>
    <t>Item</t>
  </si>
  <si>
    <t>Growth              %</t>
  </si>
  <si>
    <t>FIXED ASSETS:</t>
  </si>
  <si>
    <t>A. Cash Flows From Operation Activities:</t>
  </si>
  <si>
    <t>Long Term Investment</t>
  </si>
  <si>
    <t>Collection from premium &amp; other income</t>
  </si>
  <si>
    <t>Payments of cost and expenses</t>
  </si>
  <si>
    <t>Total long term assets</t>
  </si>
  <si>
    <t>Total Income</t>
  </si>
  <si>
    <t>Interest on Short term Loan</t>
  </si>
  <si>
    <t>Net profit after tax</t>
  </si>
  <si>
    <t>CURRENT ASSETS</t>
  </si>
  <si>
    <t>Income tax paid and deducted at source</t>
  </si>
  <si>
    <t>Sundery Debtors ( including advances,</t>
  </si>
  <si>
    <t>deposits &amp; prepayments)</t>
  </si>
  <si>
    <t>Cash &amp; Bank balances</t>
  </si>
  <si>
    <t>Cash flows from operation activities:</t>
  </si>
  <si>
    <t>Total current assets</t>
  </si>
  <si>
    <t>B. Cash Flows From Investing Activities:</t>
  </si>
  <si>
    <t>LESS: CURRENT LIABILITIES</t>
  </si>
  <si>
    <t>Net profit before tax</t>
  </si>
  <si>
    <t>Acquisition of fixed assets</t>
  </si>
  <si>
    <t>Short Term Loan (SOD)</t>
  </si>
  <si>
    <t>Creditors &amp; Accruals</t>
  </si>
  <si>
    <t>Advance againest floor purchase</t>
  </si>
  <si>
    <t>Total current liabilities</t>
  </si>
  <si>
    <t>Net Working Capital</t>
  </si>
  <si>
    <t>Net Cash used in Insvesting activities</t>
  </si>
  <si>
    <t>Net Assets</t>
  </si>
  <si>
    <t>Earning per share</t>
  </si>
  <si>
    <t>C. Cash Flows From Financing Activities:</t>
  </si>
  <si>
    <t>FINANCED BY</t>
  </si>
  <si>
    <t xml:space="preserve">Long term liabilities </t>
  </si>
  <si>
    <t>Short term loan (SOD) received</t>
  </si>
  <si>
    <t>Shareholders equity:</t>
  </si>
  <si>
    <t>Retained earmings</t>
  </si>
  <si>
    <t>Total long term liabilities &amp; equity</t>
  </si>
  <si>
    <t>Opeining cash and bank balances</t>
  </si>
  <si>
    <t>Closing cash and bank balances</t>
  </si>
  <si>
    <t xml:space="preserve">Global Insurance  Limited </t>
  </si>
  <si>
    <t>Balance of fund at the beginning</t>
  </si>
  <si>
    <t>Premium Less Re-insurance</t>
  </si>
  <si>
    <t>Commission</t>
  </si>
  <si>
    <t>Total (A)</t>
  </si>
  <si>
    <t>Net Claims</t>
  </si>
  <si>
    <t>Management Expenses</t>
  </si>
  <si>
    <t>Reserve for unexpired risks</t>
  </si>
  <si>
    <t xml:space="preserve"> Income</t>
  </si>
  <si>
    <t>Profit transferd form Revenue A/C</t>
  </si>
  <si>
    <t>Profit Sale  of  Share</t>
  </si>
  <si>
    <t>Less: Management Exp. (not applicable)</t>
  </si>
  <si>
    <t>to any particular fund or a/c</t>
  </si>
  <si>
    <t>Add: P/L appro. A/C from last year</t>
  </si>
  <si>
    <t xml:space="preserve">Total </t>
  </si>
  <si>
    <t>Balance tranfer to Balance Sheet</t>
  </si>
  <si>
    <t>Unterwriting Profit (A-B)</t>
  </si>
  <si>
    <t>PROFIT &amp; LOSS AND ITS APPROPRIATION ACCOUNT</t>
  </si>
  <si>
    <t>CONSOLIDATED REVENUE ACCOUNT</t>
  </si>
  <si>
    <t>Share  capital</t>
  </si>
  <si>
    <t xml:space="preserve">General Reserve  </t>
  </si>
  <si>
    <t>Retained earning</t>
  </si>
  <si>
    <t>Share capital</t>
  </si>
  <si>
    <t>Reserve for exceptional losses</t>
  </si>
  <si>
    <t xml:space="preserve">Sales of Share </t>
  </si>
  <si>
    <t xml:space="preserve">Investment in Share </t>
  </si>
  <si>
    <t>Dividend Paid</t>
  </si>
  <si>
    <t xml:space="preserve">Balance as </t>
  </si>
  <si>
    <t xml:space="preserve">Balance </t>
  </si>
  <si>
    <t>Balance</t>
  </si>
  <si>
    <t>Total (B)</t>
  </si>
  <si>
    <t>Yours faithfully</t>
  </si>
  <si>
    <t>The Honourable Shareholders</t>
  </si>
  <si>
    <t>Dear Sir/ Madam</t>
  </si>
  <si>
    <t>Investment &amp; other income</t>
  </si>
  <si>
    <t>Net Cash Inflows from Financing Activities</t>
  </si>
  <si>
    <t>Net Cash Inflows / (Outflows)  (A+B+C)</t>
  </si>
  <si>
    <t>(as at 31st Dec. 2009)</t>
  </si>
  <si>
    <t xml:space="preserve">investment of Share </t>
  </si>
  <si>
    <t>Less : Expenses</t>
  </si>
  <si>
    <t xml:space="preserve">Reserve for exceptional </t>
  </si>
  <si>
    <t>loss</t>
  </si>
  <si>
    <t xml:space="preserve">Company Secretary </t>
  </si>
  <si>
    <t>S. M. Jasim Uddin Ahammed</t>
  </si>
  <si>
    <t xml:space="preserve">    Vice President ( F&amp;A)                                              </t>
  </si>
  <si>
    <t xml:space="preserve">Fixed Assets </t>
  </si>
  <si>
    <t xml:space="preserve">Inventories (Stock of Stationery, </t>
  </si>
  <si>
    <t>UN-AUDITED</t>
  </si>
  <si>
    <t>Global  Insurance  Limited</t>
  </si>
  <si>
    <t>30th Sep.       2010</t>
  </si>
  <si>
    <t xml:space="preserve">   July   to     Sep.   2010</t>
  </si>
  <si>
    <t>Managing Director</t>
  </si>
  <si>
    <t>Balance Sheet (Un-audited)</t>
  </si>
  <si>
    <t>(as at 31st Dec. 2010)</t>
  </si>
  <si>
    <t>Rent and other  Income</t>
  </si>
  <si>
    <t>Reserve for execptional losses</t>
  </si>
  <si>
    <t xml:space="preserve">       (Md. Anisul Islam Khan )                 (Fariduddin Khan Siddiqui)               </t>
  </si>
  <si>
    <t xml:space="preserve">       (Md. Anisul Islam Khan )            (Fariduddin Khan Siddiqui)               </t>
  </si>
  <si>
    <t xml:space="preserve">   (Md. Anisul Islam Khan )                (Fariduddin Khan Siddiqui)               </t>
  </si>
  <si>
    <t xml:space="preserve">     (Md. Anisul Islam Khan )         (Fariduddin Khan Siddiqui)               </t>
  </si>
  <si>
    <t xml:space="preserve">       (Md. Anisul Islam Khan )                                              (Fariduddin Khan Siddiqui)               </t>
  </si>
  <si>
    <t>I have the honour to forward herewith the  un-audited half-yearly financial statement of the company as at September 30. 2011 as requried  under rules 13 of the Securities and Exchange commissions rules, 1987</t>
  </si>
  <si>
    <t>Statement of Changes in equity for the period  ended 30th September, 2010</t>
  </si>
  <si>
    <t>Statement of Changes in equity for the period  ended 30th September, 2011</t>
  </si>
  <si>
    <t xml:space="preserve">   July   to     Sep.   2011</t>
  </si>
  <si>
    <t>SEPTEMBER 30. 2011</t>
  </si>
  <si>
    <t>( as on 30th Sep..2011)</t>
  </si>
  <si>
    <t>( as on 30th Sep.2010)</t>
  </si>
  <si>
    <t>QUARTERLY REPORT</t>
  </si>
  <si>
    <t>30th Sep.       2011</t>
  </si>
  <si>
    <t>for the 3rd Quater ended 30th September, 2011</t>
  </si>
  <si>
    <t>Quaterly accounts for the year 2011</t>
  </si>
  <si>
    <t>for 3rd quater ended 30th September, 2011</t>
  </si>
  <si>
    <t>Dhaka: October 27,2011</t>
  </si>
  <si>
    <t>31st Dec.      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</si>
</sst>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k.&quot;#,##0_);\(&quot;Tk.&quot;#,##0\)"/>
    <numFmt numFmtId="165" formatCode="&quot;Tk.&quot;#,##0_);[Red]\(&quot;Tk.&quot;#,##0\)"/>
    <numFmt numFmtId="166" formatCode="&quot;Tk.&quot;#,##0.00_);\(&quot;Tk.&quot;#,##0.00\)"/>
    <numFmt numFmtId="167" formatCode="&quot;Tk.&quot;#,##0.00_);[Red]\(&quot;Tk.&quot;#,##0.00\)"/>
    <numFmt numFmtId="168" formatCode="_(&quot;Tk.&quot;* #,##0_);_(&quot;Tk.&quot;* \(#,##0\);_(&quot;Tk.&quot;* &quot;-&quot;_);_(@_)"/>
    <numFmt numFmtId="169" formatCode="_(&quot;Tk.&quot;* #,##0.00_);_(&quot;Tk.&quot;* \(#,##0.00\);_(&quot;Tk.&quot;* &quot;-&quot;??_);_(@_)"/>
    <numFmt numFmtId="170" formatCode="_(* #,##0.0_);_(* \(#,##0.0\);_(* &quot;-&quot;??_);_(@_)"/>
    <numFmt numFmtId="171" formatCode="_(* #,##0_);_(* \(#,##0\);_(* &quot;-&quot;??_);_(@_)"/>
    <numFmt numFmtId="172" formatCode="0_)"/>
    <numFmt numFmtId="173" formatCode="_(* #,##0.00000_);_(* \(#,##0.00000\);_(* &quot;-&quot;??_);_(@_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_);\(0.00\)"/>
    <numFmt numFmtId="180" formatCode="0.0_);\(0.0\)"/>
    <numFmt numFmtId="181" formatCode="0_);\(0\)"/>
    <numFmt numFmtId="182" formatCode="0.0"/>
    <numFmt numFmtId="183" formatCode="_(* #,##0.0_);_(* \(#,##0.0\);_(* &quot;-&quot;?_);_(@_)"/>
  </numFmts>
  <fonts count="6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1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7.5"/>
      <name val="Arial MT"/>
      <family val="0"/>
    </font>
    <font>
      <sz val="8"/>
      <name val="Arial MT"/>
      <family val="0"/>
    </font>
    <font>
      <sz val="9"/>
      <name val="Arial"/>
      <family val="2"/>
    </font>
    <font>
      <sz val="9"/>
      <name val="Arial MT"/>
      <family val="0"/>
    </font>
    <font>
      <sz val="6"/>
      <name val="Arial"/>
      <family val="2"/>
    </font>
    <font>
      <b/>
      <sz val="6"/>
      <name val="Arial"/>
      <family val="2"/>
    </font>
    <font>
      <sz val="6"/>
      <name val="Arial MT"/>
      <family val="0"/>
    </font>
    <font>
      <sz val="7.5"/>
      <name val="Book Antiqua"/>
      <family val="1"/>
    </font>
    <font>
      <sz val="7"/>
      <name val="Arial"/>
      <family val="2"/>
    </font>
    <font>
      <sz val="7"/>
      <name val="Arial MT"/>
      <family val="0"/>
    </font>
    <font>
      <sz val="10"/>
      <name val="Arial MT"/>
      <family val="0"/>
    </font>
    <font>
      <b/>
      <sz val="12"/>
      <name val="KarnaphuliEMJ"/>
      <family val="0"/>
    </font>
    <font>
      <b/>
      <u val="single"/>
      <sz val="16"/>
      <name val="Arial MT"/>
      <family val="0"/>
    </font>
    <font>
      <b/>
      <sz val="14"/>
      <name val="Arial MT"/>
      <family val="0"/>
    </font>
    <font>
      <b/>
      <sz val="16"/>
      <name val="Arial MT"/>
      <family val="0"/>
    </font>
    <font>
      <sz val="11"/>
      <name val="Arial MT"/>
      <family val="0"/>
    </font>
    <font>
      <b/>
      <sz val="6.5"/>
      <name val="Arial"/>
      <family val="2"/>
    </font>
    <font>
      <b/>
      <sz val="12"/>
      <color indexed="10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1" fontId="9" fillId="0" borderId="0" xfId="42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179" fontId="9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1" fontId="9" fillId="0" borderId="12" xfId="42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1" fontId="9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8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1" fontId="8" fillId="0" borderId="14" xfId="42" applyNumberFormat="1" applyFont="1" applyBorder="1" applyAlignment="1">
      <alignment/>
    </xf>
    <xf numFmtId="171" fontId="13" fillId="0" borderId="12" xfId="42" applyNumberFormat="1" applyFont="1" applyBorder="1" applyAlignment="1">
      <alignment/>
    </xf>
    <xf numFmtId="171" fontId="13" fillId="0" borderId="14" xfId="42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1" fontId="11" fillId="0" borderId="14" xfId="42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71" fontId="17" fillId="0" borderId="16" xfId="42" applyNumberFormat="1" applyFont="1" applyBorder="1" applyAlignment="1">
      <alignment vertical="center"/>
    </xf>
    <xf numFmtId="171" fontId="17" fillId="0" borderId="15" xfId="42" applyNumberFormat="1" applyFont="1" applyBorder="1" applyAlignment="1">
      <alignment vertical="center"/>
    </xf>
    <xf numFmtId="171" fontId="17" fillId="0" borderId="0" xfId="42" applyNumberFormat="1" applyFont="1" applyBorder="1" applyAlignment="1">
      <alignment vertical="center"/>
    </xf>
    <xf numFmtId="171" fontId="17" fillId="0" borderId="11" xfId="42" applyNumberFormat="1" applyFont="1" applyBorder="1" applyAlignment="1">
      <alignment vertical="center"/>
    </xf>
    <xf numFmtId="171" fontId="17" fillId="0" borderId="17" xfId="42" applyNumberFormat="1" applyFont="1" applyBorder="1" applyAlignment="1">
      <alignment vertical="center"/>
    </xf>
    <xf numFmtId="171" fontId="17" fillId="0" borderId="18" xfId="42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9" fontId="17" fillId="0" borderId="11" xfId="0" applyNumberFormat="1" applyFont="1" applyBorder="1" applyAlignment="1">
      <alignment horizontal="center" vertical="center"/>
    </xf>
    <xf numFmtId="171" fontId="17" fillId="0" borderId="14" xfId="42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71" fontId="17" fillId="0" borderId="21" xfId="42" applyNumberFormat="1" applyFont="1" applyBorder="1" applyAlignment="1">
      <alignment horizontal="center" vertical="center" wrapText="1"/>
    </xf>
    <xf numFmtId="171" fontId="17" fillId="0" borderId="22" xfId="42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1" fontId="8" fillId="0" borderId="0" xfId="42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71" fontId="8" fillId="0" borderId="0" xfId="42" applyNumberFormat="1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171" fontId="17" fillId="0" borderId="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171" fontId="11" fillId="0" borderId="23" xfId="42" applyNumberFormat="1" applyFont="1" applyBorder="1" applyAlignment="1">
      <alignment vertical="center"/>
    </xf>
    <xf numFmtId="171" fontId="11" fillId="0" borderId="0" xfId="42" applyNumberFormat="1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left" vertical="center"/>
    </xf>
    <xf numFmtId="171" fontId="8" fillId="0" borderId="0" xfId="42" applyNumberFormat="1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Alignment="1">
      <alignment/>
    </xf>
    <xf numFmtId="0" fontId="21" fillId="0" borderId="25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19" xfId="0" applyFont="1" applyBorder="1" applyAlignment="1">
      <alignment vertical="center"/>
    </xf>
    <xf numFmtId="171" fontId="21" fillId="0" borderId="19" xfId="42" applyNumberFormat="1" applyFont="1" applyBorder="1" applyAlignment="1">
      <alignment horizontal="center" vertical="center"/>
    </xf>
    <xf numFmtId="171" fontId="21" fillId="0" borderId="19" xfId="42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171" fontId="17" fillId="0" borderId="26" xfId="42" applyNumberFormat="1" applyFont="1" applyBorder="1" applyAlignment="1">
      <alignment vertical="center"/>
    </xf>
    <xf numFmtId="171" fontId="17" fillId="0" borderId="22" xfId="42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171" fontId="19" fillId="0" borderId="0" xfId="42" applyNumberFormat="1" applyFont="1" applyAlignment="1">
      <alignment/>
    </xf>
    <xf numFmtId="171" fontId="17" fillId="0" borderId="27" xfId="42" applyNumberFormat="1" applyFont="1" applyBorder="1" applyAlignment="1">
      <alignment vertical="center"/>
    </xf>
    <xf numFmtId="0" fontId="0" fillId="0" borderId="28" xfId="0" applyBorder="1" applyAlignment="1">
      <alignment/>
    </xf>
    <xf numFmtId="171" fontId="18" fillId="0" borderId="14" xfId="42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71" fontId="9" fillId="33" borderId="0" xfId="42" applyNumberFormat="1" applyFont="1" applyFill="1" applyBorder="1" applyAlignment="1">
      <alignment vertical="center"/>
    </xf>
    <xf numFmtId="171" fontId="9" fillId="33" borderId="23" xfId="42" applyNumberFormat="1" applyFont="1" applyFill="1" applyBorder="1" applyAlignment="1">
      <alignment vertical="center"/>
    </xf>
    <xf numFmtId="179" fontId="9" fillId="33" borderId="11" xfId="0" applyNumberFormat="1" applyFont="1" applyFill="1" applyBorder="1" applyAlignment="1">
      <alignment horizontal="center" vertical="center"/>
    </xf>
    <xf numFmtId="171" fontId="9" fillId="33" borderId="12" xfId="42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409575</xdr:colOff>
      <xdr:row>43</xdr:row>
      <xdr:rowOff>0</xdr:rowOff>
    </xdr:from>
    <xdr:to>
      <xdr:col>28</xdr:col>
      <xdr:colOff>0</xdr:colOff>
      <xdr:row>43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849975" y="85344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409575</xdr:colOff>
      <xdr:row>43</xdr:row>
      <xdr:rowOff>0</xdr:rowOff>
    </xdr:from>
    <xdr:to>
      <xdr:col>28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849975" y="85344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409575</xdr:colOff>
      <xdr:row>43</xdr:row>
      <xdr:rowOff>0</xdr:rowOff>
    </xdr:from>
    <xdr:to>
      <xdr:col>28</xdr:col>
      <xdr:colOff>0</xdr:colOff>
      <xdr:row>43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849975" y="85344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409575</xdr:colOff>
      <xdr:row>40</xdr:row>
      <xdr:rowOff>19050</xdr:rowOff>
    </xdr:from>
    <xdr:to>
      <xdr:col>28</xdr:col>
      <xdr:colOff>0</xdr:colOff>
      <xdr:row>41</xdr:row>
      <xdr:rowOff>66675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849975" y="781050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409575</xdr:colOff>
      <xdr:row>43</xdr:row>
      <xdr:rowOff>0</xdr:rowOff>
    </xdr:from>
    <xdr:to>
      <xdr:col>28</xdr:col>
      <xdr:colOff>0</xdr:colOff>
      <xdr:row>43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849975" y="85344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SheetLayoutView="100" zoomScalePageLayoutView="0" workbookViewId="0" topLeftCell="A4">
      <selection activeCell="C13" sqref="C13"/>
    </sheetView>
  </sheetViews>
  <sheetFormatPr defaultColWidth="8.88671875" defaultRowHeight="15"/>
  <cols>
    <col min="1" max="1" width="19.3359375" style="0" customWidth="1"/>
    <col min="2" max="2" width="8.4453125" style="0" customWidth="1"/>
    <col min="3" max="3" width="8.21484375" style="0" customWidth="1"/>
    <col min="4" max="4" width="4.6640625" style="0" customWidth="1"/>
    <col min="5" max="5" width="3.21484375" style="0" customWidth="1"/>
    <col min="6" max="6" width="19.10546875" style="0" customWidth="1"/>
    <col min="7" max="7" width="8.4453125" style="0" customWidth="1"/>
    <col min="8" max="8" width="8.10546875" style="0" customWidth="1"/>
    <col min="9" max="9" width="4.99609375" style="0" customWidth="1"/>
    <col min="10" max="10" width="3.4453125" style="0" customWidth="1"/>
    <col min="11" max="11" width="19.5546875" style="0" customWidth="1"/>
    <col min="12" max="12" width="8.21484375" style="0" customWidth="1"/>
    <col min="13" max="13" width="7.6640625" style="0" customWidth="1"/>
    <col min="14" max="14" width="4.5546875" style="0" customWidth="1"/>
    <col min="15" max="15" width="18.5546875" style="0" customWidth="1"/>
    <col min="16" max="16" width="7.21484375" style="0" customWidth="1"/>
    <col min="17" max="17" width="6.99609375" style="0" customWidth="1"/>
    <col min="18" max="18" width="4.21484375" style="0" customWidth="1"/>
    <col min="19" max="19" width="2.4453125" style="0" customWidth="1"/>
    <col min="20" max="20" width="9.99609375" style="0" customWidth="1"/>
    <col min="21" max="21" width="6.6640625" style="0" customWidth="1"/>
    <col min="22" max="22" width="5.77734375" style="0" customWidth="1"/>
    <col min="23" max="23" width="6.6640625" style="0" customWidth="1"/>
    <col min="24" max="24" width="5.77734375" style="0" customWidth="1"/>
    <col min="25" max="25" width="6.21484375" style="0" customWidth="1"/>
    <col min="26" max="26" width="6.5546875" style="0" customWidth="1"/>
    <col min="27" max="27" width="6.10546875" style="0" customWidth="1"/>
    <col min="28" max="28" width="5.6640625" style="0" customWidth="1"/>
    <col min="29" max="29" width="13.4453125" style="0" customWidth="1"/>
  </cols>
  <sheetData>
    <row r="1" spans="1:26" ht="15.75">
      <c r="A1" s="171" t="s">
        <v>121</v>
      </c>
      <c r="B1" s="172"/>
      <c r="C1" s="172"/>
      <c r="D1" s="132"/>
      <c r="E1" s="62"/>
      <c r="F1" s="173" t="s">
        <v>48</v>
      </c>
      <c r="G1" s="174"/>
      <c r="H1" s="174"/>
      <c r="I1" s="175"/>
      <c r="J1" s="4"/>
      <c r="K1" s="173" t="s">
        <v>48</v>
      </c>
      <c r="L1" s="174"/>
      <c r="M1" s="174"/>
      <c r="N1" s="175"/>
      <c r="O1" s="136" t="s">
        <v>48</v>
      </c>
      <c r="P1" s="137"/>
      <c r="Q1" s="137"/>
      <c r="R1" s="138"/>
      <c r="S1" s="3"/>
      <c r="T1" s="136" t="s">
        <v>48</v>
      </c>
      <c r="U1" s="137"/>
      <c r="V1" s="137"/>
      <c r="W1" s="137"/>
      <c r="X1" s="137"/>
      <c r="Y1" s="137"/>
      <c r="Z1" s="138"/>
    </row>
    <row r="2" spans="1:26" ht="15">
      <c r="A2" s="169" t="s">
        <v>80</v>
      </c>
      <c r="B2" s="170"/>
      <c r="C2" s="170"/>
      <c r="D2" s="125"/>
      <c r="E2" s="82"/>
      <c r="F2" s="139" t="s">
        <v>7</v>
      </c>
      <c r="G2" s="140"/>
      <c r="H2" s="140"/>
      <c r="I2" s="141"/>
      <c r="J2" s="4"/>
      <c r="K2" s="139" t="s">
        <v>7</v>
      </c>
      <c r="L2" s="140"/>
      <c r="M2" s="140"/>
      <c r="N2" s="141"/>
      <c r="O2" s="139" t="s">
        <v>119</v>
      </c>
      <c r="P2" s="140"/>
      <c r="Q2" s="140"/>
      <c r="R2" s="141"/>
      <c r="S2" s="25"/>
      <c r="T2" s="139" t="s">
        <v>119</v>
      </c>
      <c r="U2" s="140"/>
      <c r="V2" s="140"/>
      <c r="W2" s="140"/>
      <c r="X2" s="140"/>
      <c r="Y2" s="140"/>
      <c r="Z2" s="141"/>
    </row>
    <row r="3" spans="1:26" ht="15">
      <c r="A3" s="40" t="s">
        <v>81</v>
      </c>
      <c r="B3" s="2"/>
      <c r="C3" s="7"/>
      <c r="D3" s="125"/>
      <c r="E3" s="22"/>
      <c r="F3" s="164" t="s">
        <v>66</v>
      </c>
      <c r="G3" s="165"/>
      <c r="H3" s="165"/>
      <c r="I3" s="166"/>
      <c r="J3" s="4"/>
      <c r="K3" s="164" t="s">
        <v>66</v>
      </c>
      <c r="L3" s="165"/>
      <c r="M3" s="165"/>
      <c r="N3" s="166"/>
      <c r="O3" s="139" t="s">
        <v>8</v>
      </c>
      <c r="P3" s="140"/>
      <c r="Q3" s="140"/>
      <c r="R3" s="141"/>
      <c r="S3" s="25"/>
      <c r="T3" s="167" t="s">
        <v>110</v>
      </c>
      <c r="U3" s="135"/>
      <c r="V3" s="135"/>
      <c r="W3" s="135"/>
      <c r="X3" s="135"/>
      <c r="Y3" s="135"/>
      <c r="Z3" s="168"/>
    </row>
    <row r="4" spans="1:31" s="93" customFormat="1" ht="16.5" customHeight="1">
      <c r="A4" s="161" t="s">
        <v>109</v>
      </c>
      <c r="B4" s="162"/>
      <c r="C4" s="162"/>
      <c r="D4" s="163"/>
      <c r="E4" s="87"/>
      <c r="F4" s="158" t="s">
        <v>120</v>
      </c>
      <c r="G4" s="159"/>
      <c r="H4" s="159"/>
      <c r="I4" s="160"/>
      <c r="J4" s="88"/>
      <c r="K4" s="158" t="s">
        <v>120</v>
      </c>
      <c r="L4" s="159"/>
      <c r="M4" s="159"/>
      <c r="N4" s="160"/>
      <c r="O4" s="158" t="s">
        <v>120</v>
      </c>
      <c r="P4" s="159"/>
      <c r="Q4" s="159"/>
      <c r="R4" s="160"/>
      <c r="S4" s="89"/>
      <c r="T4" s="90"/>
      <c r="U4" s="91"/>
      <c r="V4" s="91"/>
      <c r="W4" s="91"/>
      <c r="X4" s="91"/>
      <c r="Y4" s="91"/>
      <c r="Z4" s="92"/>
      <c r="AC4" s="102"/>
      <c r="AE4" s="103" t="s">
        <v>95</v>
      </c>
    </row>
    <row r="5" spans="1:31" s="93" customFormat="1" ht="27" customHeight="1">
      <c r="A5" s="161"/>
      <c r="B5" s="162"/>
      <c r="C5" s="162"/>
      <c r="D5" s="163"/>
      <c r="E5" s="87"/>
      <c r="F5" s="94" t="s">
        <v>9</v>
      </c>
      <c r="G5" s="12" t="s">
        <v>117</v>
      </c>
      <c r="H5" s="12" t="s">
        <v>97</v>
      </c>
      <c r="I5" s="86" t="s">
        <v>10</v>
      </c>
      <c r="J5" s="88"/>
      <c r="K5" s="94" t="s">
        <v>9</v>
      </c>
      <c r="L5" s="95" t="s">
        <v>112</v>
      </c>
      <c r="M5" s="95" t="s">
        <v>98</v>
      </c>
      <c r="N5" s="86" t="s">
        <v>10</v>
      </c>
      <c r="O5" s="96" t="s">
        <v>9</v>
      </c>
      <c r="P5" s="12" t="s">
        <v>117</v>
      </c>
      <c r="Q5" s="12" t="s">
        <v>97</v>
      </c>
      <c r="R5" s="86" t="s">
        <v>10</v>
      </c>
      <c r="S5" s="97"/>
      <c r="T5" s="98" t="s">
        <v>3</v>
      </c>
      <c r="U5" s="99" t="s">
        <v>67</v>
      </c>
      <c r="V5" s="100" t="s">
        <v>6</v>
      </c>
      <c r="W5" s="100" t="s">
        <v>71</v>
      </c>
      <c r="X5" s="100" t="s">
        <v>68</v>
      </c>
      <c r="Y5" s="101" t="s">
        <v>69</v>
      </c>
      <c r="Z5" s="101" t="s">
        <v>0</v>
      </c>
      <c r="AC5" s="105"/>
      <c r="AE5" s="106" t="s">
        <v>116</v>
      </c>
    </row>
    <row r="6" spans="1:31" ht="16.5" customHeight="1">
      <c r="A6" s="41" t="s">
        <v>79</v>
      </c>
      <c r="B6" s="21"/>
      <c r="C6" s="21"/>
      <c r="D6" s="26"/>
      <c r="F6" s="72" t="s">
        <v>56</v>
      </c>
      <c r="G6" s="73"/>
      <c r="H6" s="73"/>
      <c r="I6" s="24"/>
      <c r="J6" s="4"/>
      <c r="K6" s="72" t="s">
        <v>56</v>
      </c>
      <c r="L6" s="73"/>
      <c r="M6" s="73"/>
      <c r="N6" s="3"/>
      <c r="O6" s="11"/>
      <c r="P6" s="9"/>
      <c r="Q6" s="9"/>
      <c r="R6" s="35"/>
      <c r="S6" s="3"/>
      <c r="T6" s="1"/>
      <c r="U6" s="2"/>
      <c r="V6" s="2"/>
      <c r="W6" s="2"/>
      <c r="X6" s="2"/>
      <c r="Y6" s="2"/>
      <c r="Z6" s="83"/>
      <c r="AC6" s="103"/>
      <c r="AE6" s="107" t="s">
        <v>113</v>
      </c>
    </row>
    <row r="7" spans="1:26" ht="17.25" customHeight="1">
      <c r="A7" s="23"/>
      <c r="B7" s="21"/>
      <c r="C7" s="21"/>
      <c r="D7" s="26"/>
      <c r="F7" s="11" t="s">
        <v>49</v>
      </c>
      <c r="G7" s="74">
        <v>42619234</v>
      </c>
      <c r="H7" s="74">
        <v>40949672</v>
      </c>
      <c r="I7" s="16">
        <f>(G7-H7)/H7*100</f>
        <v>4.077107137756805</v>
      </c>
      <c r="J7" s="4"/>
      <c r="K7" s="11" t="s">
        <v>49</v>
      </c>
      <c r="L7" s="74">
        <v>24305196</v>
      </c>
      <c r="M7" s="74">
        <v>17244180</v>
      </c>
      <c r="N7" s="16">
        <f>(L7-M7)/M7*100</f>
        <v>40.94724133011833</v>
      </c>
      <c r="O7" s="17" t="s">
        <v>12</v>
      </c>
      <c r="P7" s="7"/>
      <c r="Q7" s="7"/>
      <c r="R7" s="37"/>
      <c r="S7" s="5"/>
      <c r="T7" s="53" t="s">
        <v>75</v>
      </c>
      <c r="U7" s="44">
        <v>165000000</v>
      </c>
      <c r="V7" s="44"/>
      <c r="W7" s="44">
        <v>28135412</v>
      </c>
      <c r="X7" s="44">
        <v>4000000</v>
      </c>
      <c r="Y7" s="44">
        <v>19865694</v>
      </c>
      <c r="Z7" s="47">
        <f aca="true" t="shared" si="0" ref="Z7:Z13">SUM(U7:Y7)</f>
        <v>217001106</v>
      </c>
    </row>
    <row r="8" spans="1:26" ht="15">
      <c r="A8" s="151" t="s">
        <v>91</v>
      </c>
      <c r="B8" s="152"/>
      <c r="C8" s="108"/>
      <c r="D8" s="109"/>
      <c r="F8" s="11" t="s">
        <v>50</v>
      </c>
      <c r="G8" s="74">
        <v>91489593</v>
      </c>
      <c r="H8" s="74">
        <v>73737152</v>
      </c>
      <c r="I8" s="16">
        <f>(G8-H8)/H8*100</f>
        <v>24.075300602876553</v>
      </c>
      <c r="J8" s="4"/>
      <c r="K8" s="11" t="s">
        <v>50</v>
      </c>
      <c r="L8" s="74">
        <v>30766206</v>
      </c>
      <c r="M8" s="74">
        <v>30670224</v>
      </c>
      <c r="N8" s="16">
        <f>(L8-M8)/M8*100</f>
        <v>0.3129484805849478</v>
      </c>
      <c r="O8" s="54" t="s">
        <v>14</v>
      </c>
      <c r="P8" s="46">
        <v>147726495</v>
      </c>
      <c r="Q8" s="46">
        <v>121296705</v>
      </c>
      <c r="R8" s="55">
        <f>(P8-Q8)/Q8*100</f>
        <v>21.789371772299997</v>
      </c>
      <c r="S8" s="5"/>
      <c r="T8" s="54" t="s">
        <v>85</v>
      </c>
      <c r="U8" s="46"/>
      <c r="V8" s="46"/>
      <c r="W8" s="46"/>
      <c r="X8" s="46"/>
      <c r="Y8" s="46">
        <v>0</v>
      </c>
      <c r="Z8" s="47">
        <f t="shared" si="0"/>
        <v>0</v>
      </c>
    </row>
    <row r="9" spans="1:26" ht="15" customHeight="1">
      <c r="A9" s="153" t="s">
        <v>90</v>
      </c>
      <c r="B9" s="154"/>
      <c r="C9" s="21"/>
      <c r="D9" s="26"/>
      <c r="F9" s="11" t="s">
        <v>51</v>
      </c>
      <c r="G9" s="74">
        <v>11830780</v>
      </c>
      <c r="H9" s="74">
        <v>11690744</v>
      </c>
      <c r="I9" s="16">
        <f>(G9-H9)/H9*100</f>
        <v>1.1978365106617679</v>
      </c>
      <c r="J9" s="4"/>
      <c r="K9" s="11" t="s">
        <v>51</v>
      </c>
      <c r="L9" s="74">
        <v>5663419</v>
      </c>
      <c r="M9" s="74">
        <v>7435461</v>
      </c>
      <c r="N9" s="16">
        <f>(L9-M9)/M9*100</f>
        <v>-23.832308447317523</v>
      </c>
      <c r="O9" s="54" t="s">
        <v>15</v>
      </c>
      <c r="P9" s="46">
        <v>-99263746</v>
      </c>
      <c r="Q9" s="46">
        <v>-75539861</v>
      </c>
      <c r="R9" s="55">
        <f>(P9-Q9)/Q9*100</f>
        <v>31.405783232775608</v>
      </c>
      <c r="S9" s="3"/>
      <c r="T9" s="54" t="s">
        <v>6</v>
      </c>
      <c r="U9" s="46">
        <v>16500000</v>
      </c>
      <c r="V9" s="46"/>
      <c r="W9" s="46"/>
      <c r="X9" s="46"/>
      <c r="Y9" s="46">
        <v>-16500000</v>
      </c>
      <c r="Z9" s="47">
        <f t="shared" si="0"/>
        <v>0</v>
      </c>
    </row>
    <row r="10" spans="1:26" ht="15.75" customHeight="1" thickBot="1">
      <c r="A10" s="155" t="s">
        <v>100</v>
      </c>
      <c r="B10" s="156"/>
      <c r="C10" s="156"/>
      <c r="D10" s="157"/>
      <c r="E10" s="63"/>
      <c r="F10" s="28" t="s">
        <v>52</v>
      </c>
      <c r="G10" s="32">
        <f>SUM(G7:G9)</f>
        <v>145939607</v>
      </c>
      <c r="H10" s="32">
        <f>SUM(H7:H9)</f>
        <v>126377568</v>
      </c>
      <c r="I10" s="16">
        <f>(G10-H10)/H10*100</f>
        <v>15.479043717631914</v>
      </c>
      <c r="J10" s="4"/>
      <c r="K10" s="28" t="s">
        <v>52</v>
      </c>
      <c r="L10" s="32">
        <f>SUM(L7:L9)</f>
        <v>60734821</v>
      </c>
      <c r="M10" s="32">
        <f>SUM(M7:M9)</f>
        <v>55349865</v>
      </c>
      <c r="N10" s="16">
        <f>(L10-M10)/M10*100</f>
        <v>9.728941524970296</v>
      </c>
      <c r="O10" s="54" t="s">
        <v>21</v>
      </c>
      <c r="P10" s="46">
        <v>-11650504</v>
      </c>
      <c r="Q10" s="46">
        <v>-3528551</v>
      </c>
      <c r="R10" s="55">
        <f>(P10-Q10)/Q10*100</f>
        <v>230.17813827829045</v>
      </c>
      <c r="S10" s="43"/>
      <c r="T10" s="77" t="s">
        <v>19</v>
      </c>
      <c r="U10" s="21"/>
      <c r="V10" s="21"/>
      <c r="W10" s="21"/>
      <c r="X10" s="21"/>
      <c r="Y10" s="78">
        <v>17850658</v>
      </c>
      <c r="Z10" s="47">
        <f t="shared" si="0"/>
        <v>17850658</v>
      </c>
    </row>
    <row r="11" spans="1:26" ht="15" customHeight="1" thickBot="1" thickTop="1">
      <c r="A11" s="158" t="s">
        <v>118</v>
      </c>
      <c r="B11" s="159"/>
      <c r="C11" s="159"/>
      <c r="D11" s="160"/>
      <c r="F11" s="72" t="s">
        <v>87</v>
      </c>
      <c r="G11" s="21"/>
      <c r="H11" s="21"/>
      <c r="I11" s="26"/>
      <c r="J11" s="15"/>
      <c r="K11" s="72" t="s">
        <v>87</v>
      </c>
      <c r="L11" s="131"/>
      <c r="M11" s="21"/>
      <c r="N11" s="14"/>
      <c r="O11" s="54" t="s">
        <v>25</v>
      </c>
      <c r="P11" s="56">
        <f>SUM(P8:P10)</f>
        <v>36812245</v>
      </c>
      <c r="Q11" s="56">
        <f>SUM(Q8:Q10)</f>
        <v>42228293</v>
      </c>
      <c r="R11" s="55">
        <f>(P11-Q11)/Q11*100</f>
        <v>-12.825638014778384</v>
      </c>
      <c r="S11" s="35"/>
      <c r="T11" s="77" t="s">
        <v>88</v>
      </c>
      <c r="U11" s="21"/>
      <c r="V11" s="21"/>
      <c r="W11" s="46">
        <v>1500000</v>
      </c>
      <c r="X11" s="21"/>
      <c r="Y11" s="78">
        <v>-1500000</v>
      </c>
      <c r="Z11" s="47">
        <f t="shared" si="0"/>
        <v>0</v>
      </c>
    </row>
    <row r="12" spans="1:26" ht="26.25" customHeight="1" thickTop="1">
      <c r="A12" s="11" t="s">
        <v>9</v>
      </c>
      <c r="B12" s="12" t="s">
        <v>117</v>
      </c>
      <c r="C12" s="12" t="s">
        <v>122</v>
      </c>
      <c r="D12" s="13" t="s">
        <v>10</v>
      </c>
      <c r="F12" s="11" t="s">
        <v>53</v>
      </c>
      <c r="G12" s="85">
        <v>6697869</v>
      </c>
      <c r="H12" s="85">
        <v>12762893</v>
      </c>
      <c r="I12" s="16">
        <f>(G12-H12)/H12*100</f>
        <v>-47.52076194637062</v>
      </c>
      <c r="J12" s="15"/>
      <c r="K12" s="11" t="s">
        <v>53</v>
      </c>
      <c r="L12" s="85">
        <v>4049094</v>
      </c>
      <c r="M12" s="85">
        <v>3777743</v>
      </c>
      <c r="N12" s="16">
        <f>(L12-M12)/M12*100</f>
        <v>7.182886713045329</v>
      </c>
      <c r="O12" s="23"/>
      <c r="P12" s="21"/>
      <c r="Q12" s="21"/>
      <c r="R12" s="26"/>
      <c r="S12" s="37"/>
      <c r="T12" s="51" t="s">
        <v>89</v>
      </c>
      <c r="U12" s="52"/>
      <c r="V12" s="52"/>
      <c r="W12" s="52"/>
      <c r="X12" s="52"/>
      <c r="Y12" s="52"/>
      <c r="Z12" s="47">
        <f t="shared" si="0"/>
        <v>0</v>
      </c>
    </row>
    <row r="13" spans="1:26" ht="15.75" thickBot="1">
      <c r="A13" s="6" t="s">
        <v>11</v>
      </c>
      <c r="B13" s="8"/>
      <c r="C13" s="8"/>
      <c r="D13" s="14"/>
      <c r="F13" s="11" t="s">
        <v>51</v>
      </c>
      <c r="G13" s="76">
        <v>26222075</v>
      </c>
      <c r="H13" s="76">
        <v>27358558</v>
      </c>
      <c r="I13" s="16">
        <f>(G13-H13)/H13*100</f>
        <v>-4.154031071374449</v>
      </c>
      <c r="J13" s="15"/>
      <c r="K13" s="11" t="s">
        <v>51</v>
      </c>
      <c r="L13" s="76">
        <v>6888082</v>
      </c>
      <c r="M13" s="76">
        <v>11813917</v>
      </c>
      <c r="N13" s="16">
        <f>(L13-M13)/M13*100</f>
        <v>-41.695188818407985</v>
      </c>
      <c r="O13" s="57" t="s">
        <v>27</v>
      </c>
      <c r="P13" s="46"/>
      <c r="Q13" s="46"/>
      <c r="R13" s="55"/>
      <c r="S13" s="16"/>
      <c r="T13" s="50" t="s">
        <v>76</v>
      </c>
      <c r="U13" s="110">
        <v>0</v>
      </c>
      <c r="V13" s="48"/>
      <c r="W13" s="48"/>
      <c r="X13" s="48"/>
      <c r="Y13" s="48"/>
      <c r="Z13" s="49">
        <f t="shared" si="0"/>
        <v>0</v>
      </c>
    </row>
    <row r="14" spans="1:26" ht="15.75" thickTop="1">
      <c r="A14" s="6" t="s">
        <v>93</v>
      </c>
      <c r="B14" s="119">
        <v>71744249</v>
      </c>
      <c r="C14" s="119">
        <f>12120271+54212000</f>
        <v>66332271</v>
      </c>
      <c r="D14" s="16">
        <f>(B14-C14)/C14*100</f>
        <v>8.158891469281974</v>
      </c>
      <c r="F14" s="11" t="s">
        <v>54</v>
      </c>
      <c r="G14" s="74">
        <v>39028911</v>
      </c>
      <c r="H14" s="74">
        <v>38987757</v>
      </c>
      <c r="I14" s="16">
        <f>(G14-H14)/H14*100</f>
        <v>0.10555621345439288</v>
      </c>
      <c r="J14" s="15"/>
      <c r="K14" s="11" t="s">
        <v>54</v>
      </c>
      <c r="L14" s="74">
        <v>8874009</v>
      </c>
      <c r="M14" s="74">
        <v>12000000</v>
      </c>
      <c r="N14" s="16">
        <f>(L14-M14)/M14*100</f>
        <v>-26.049925</v>
      </c>
      <c r="O14" s="54" t="s">
        <v>30</v>
      </c>
      <c r="P14" s="46">
        <v>-6284543</v>
      </c>
      <c r="Q14" s="46">
        <v>-3547650</v>
      </c>
      <c r="R14" s="55">
        <f>(P14-Q14)/Q14*100</f>
        <v>77.14664637154172</v>
      </c>
      <c r="S14" s="16"/>
      <c r="T14" s="50" t="s">
        <v>115</v>
      </c>
      <c r="U14" s="111">
        <f aca="true" t="shared" si="1" ref="U14:Z14">SUM(U7:U13)</f>
        <v>181500000</v>
      </c>
      <c r="V14" s="111">
        <f t="shared" si="1"/>
        <v>0</v>
      </c>
      <c r="W14" s="111">
        <f t="shared" si="1"/>
        <v>29635412</v>
      </c>
      <c r="X14" s="111">
        <f t="shared" si="1"/>
        <v>4000000</v>
      </c>
      <c r="Y14" s="111">
        <f t="shared" si="1"/>
        <v>19716352</v>
      </c>
      <c r="Z14" s="111">
        <f t="shared" si="1"/>
        <v>234851764</v>
      </c>
    </row>
    <row r="15" spans="1:26" ht="15">
      <c r="A15" s="6" t="s">
        <v>13</v>
      </c>
      <c r="B15" s="119">
        <v>9000000</v>
      </c>
      <c r="C15" s="119">
        <v>9000000</v>
      </c>
      <c r="D15" s="16">
        <f>(B15-C15)/C15*100</f>
        <v>0</v>
      </c>
      <c r="F15" s="11" t="s">
        <v>55</v>
      </c>
      <c r="G15" s="74">
        <v>36635006</v>
      </c>
      <c r="H15" s="74">
        <v>29561082</v>
      </c>
      <c r="I15" s="16">
        <f>(G15-H15)/H15*100</f>
        <v>23.929854800308053</v>
      </c>
      <c r="J15" s="15"/>
      <c r="K15" s="11" t="s">
        <v>55</v>
      </c>
      <c r="L15" s="74">
        <v>12329810</v>
      </c>
      <c r="M15" s="74">
        <v>12316902</v>
      </c>
      <c r="N15" s="16">
        <f>(L15-M15)/M15*100</f>
        <v>0.10479908015830605</v>
      </c>
      <c r="O15" s="51" t="s">
        <v>72</v>
      </c>
      <c r="P15" s="46">
        <v>0</v>
      </c>
      <c r="Q15" s="46">
        <v>15380000</v>
      </c>
      <c r="R15" s="55">
        <v>100</v>
      </c>
      <c r="S15" s="112"/>
      <c r="T15" s="135" t="s">
        <v>111</v>
      </c>
      <c r="U15" s="135"/>
      <c r="V15" s="135"/>
      <c r="W15" s="135"/>
      <c r="X15" s="135"/>
      <c r="Y15" s="135"/>
      <c r="Z15" s="135"/>
    </row>
    <row r="16" spans="1:26" ht="15.75" thickBot="1">
      <c r="A16" s="19" t="s">
        <v>16</v>
      </c>
      <c r="B16" s="120">
        <f>SUM(B14:B15)</f>
        <v>80744249</v>
      </c>
      <c r="C16" s="120">
        <f>SUM(C14:C15)</f>
        <v>75332271</v>
      </c>
      <c r="D16" s="16">
        <f>(B16-C16)/C16*100</f>
        <v>7.184142902050571</v>
      </c>
      <c r="F16" s="27" t="s">
        <v>78</v>
      </c>
      <c r="G16" s="32">
        <f>SUM(G12:G15)</f>
        <v>108583861</v>
      </c>
      <c r="H16" s="32">
        <f>SUM(H12:H15)</f>
        <v>108670290</v>
      </c>
      <c r="I16" s="16">
        <f>(G16-H16)/H16*100</f>
        <v>-0.0795332376494072</v>
      </c>
      <c r="J16" s="15"/>
      <c r="K16" s="27" t="s">
        <v>78</v>
      </c>
      <c r="L16" s="32">
        <f>SUM(L12:L15)</f>
        <v>32140995</v>
      </c>
      <c r="M16" s="32">
        <f>SUM(M12:M15)</f>
        <v>39908562</v>
      </c>
      <c r="N16" s="16">
        <f>(L16-M16)/M16*100</f>
        <v>-19.463409881819345</v>
      </c>
      <c r="O16" s="54" t="s">
        <v>33</v>
      </c>
      <c r="P16" s="46">
        <v>-5640020</v>
      </c>
      <c r="Q16" s="46">
        <v>-5727000</v>
      </c>
      <c r="R16" s="55">
        <v>100</v>
      </c>
      <c r="S16" s="112"/>
      <c r="T16" s="42"/>
      <c r="U16" s="42"/>
      <c r="V16" s="42"/>
      <c r="W16" s="42"/>
      <c r="X16" s="42"/>
      <c r="Y16" s="42"/>
      <c r="Z16" s="42"/>
    </row>
    <row r="17" spans="2:26" ht="15" customHeight="1" thickTop="1">
      <c r="B17" s="123"/>
      <c r="C17" s="123"/>
      <c r="D17" s="125"/>
      <c r="F17" s="31" t="s">
        <v>64</v>
      </c>
      <c r="G17" s="75">
        <f>G10-G16</f>
        <v>37355746</v>
      </c>
      <c r="H17" s="75">
        <f>H10-H16</f>
        <v>17707278</v>
      </c>
      <c r="I17" s="3"/>
      <c r="J17" s="15"/>
      <c r="K17" s="31" t="s">
        <v>64</v>
      </c>
      <c r="L17" s="75">
        <f>L10-L16</f>
        <v>28593826</v>
      </c>
      <c r="M17" s="75">
        <f>M10-M16</f>
        <v>15441303</v>
      </c>
      <c r="N17" s="26"/>
      <c r="O17" s="54" t="s">
        <v>73</v>
      </c>
      <c r="P17" s="46"/>
      <c r="Q17" s="46">
        <v>-7700000</v>
      </c>
      <c r="R17" s="55">
        <f>(P17-Q17)/Q17*100</f>
        <v>-100</v>
      </c>
      <c r="S17" s="16"/>
      <c r="T17" s="67" t="s">
        <v>3</v>
      </c>
      <c r="U17" s="65" t="s">
        <v>70</v>
      </c>
      <c r="V17" s="65" t="s">
        <v>6</v>
      </c>
      <c r="W17" s="69" t="s">
        <v>71</v>
      </c>
      <c r="X17" s="69" t="s">
        <v>68</v>
      </c>
      <c r="Y17" s="65" t="s">
        <v>69</v>
      </c>
      <c r="Z17" s="65" t="s">
        <v>0</v>
      </c>
    </row>
    <row r="18" spans="1:26" ht="12" customHeight="1" thickBot="1">
      <c r="A18" s="6" t="s">
        <v>20</v>
      </c>
      <c r="B18" s="124"/>
      <c r="C18" s="124"/>
      <c r="D18" s="16"/>
      <c r="F18" s="6"/>
      <c r="G18" s="39"/>
      <c r="H18" s="8"/>
      <c r="I18" s="16"/>
      <c r="J18" s="15"/>
      <c r="K18" s="23"/>
      <c r="L18" s="21"/>
      <c r="M18" s="21"/>
      <c r="N18" s="26"/>
      <c r="O18" s="54" t="s">
        <v>36</v>
      </c>
      <c r="P18" s="56">
        <f>SUM(P14:P17)</f>
        <v>-11924563</v>
      </c>
      <c r="Q18" s="56">
        <f>SUM(Q14:Q17)</f>
        <v>-1594650</v>
      </c>
      <c r="R18" s="55">
        <f>(P18-Q18)/Q18*100</f>
        <v>647.7855955852381</v>
      </c>
      <c r="S18" s="16"/>
      <c r="T18" s="67"/>
      <c r="U18" s="65"/>
      <c r="V18" s="65"/>
      <c r="W18" s="69"/>
      <c r="X18" s="69"/>
      <c r="Y18" s="65"/>
      <c r="Z18" s="65"/>
    </row>
    <row r="19" spans="1:26" ht="15.75" thickTop="1">
      <c r="A19" s="6" t="s">
        <v>94</v>
      </c>
      <c r="B19" s="119">
        <v>807267</v>
      </c>
      <c r="C19" s="119">
        <v>1009963</v>
      </c>
      <c r="D19" s="16">
        <f>(B19-C19)/C19*100</f>
        <v>-20.069646115748796</v>
      </c>
      <c r="F19" s="149" t="s">
        <v>65</v>
      </c>
      <c r="G19" s="150"/>
      <c r="H19" s="150"/>
      <c r="I19" s="64"/>
      <c r="J19" s="15"/>
      <c r="K19" s="149" t="s">
        <v>65</v>
      </c>
      <c r="L19" s="150"/>
      <c r="M19" s="150"/>
      <c r="N19" s="26"/>
      <c r="O19" s="23"/>
      <c r="P19" s="21"/>
      <c r="Q19" s="21"/>
      <c r="R19" s="26"/>
      <c r="S19" s="16"/>
      <c r="T19" s="68"/>
      <c r="U19" s="66"/>
      <c r="V19" s="66"/>
      <c r="W19" s="70"/>
      <c r="X19" s="70"/>
      <c r="Y19" s="66"/>
      <c r="Z19" s="66"/>
    </row>
    <row r="20" spans="1:26" ht="12.75" customHeight="1">
      <c r="A20" s="71" t="s">
        <v>86</v>
      </c>
      <c r="B20" s="119">
        <v>44090274</v>
      </c>
      <c r="C20" s="119">
        <v>29736277</v>
      </c>
      <c r="D20" s="16">
        <f>(B20-C20)/C20*100</f>
        <v>48.27099572686924</v>
      </c>
      <c r="F20" s="139" t="s">
        <v>120</v>
      </c>
      <c r="G20" s="140"/>
      <c r="H20" s="140"/>
      <c r="I20" s="5"/>
      <c r="J20" s="15"/>
      <c r="K20" s="146" t="s">
        <v>120</v>
      </c>
      <c r="L20" s="147"/>
      <c r="M20" s="147"/>
      <c r="N20" s="14"/>
      <c r="O20" s="57" t="s">
        <v>39</v>
      </c>
      <c r="P20" s="46"/>
      <c r="Q20" s="46"/>
      <c r="R20" s="55"/>
      <c r="S20" s="16"/>
      <c r="T20" s="53" t="s">
        <v>75</v>
      </c>
      <c r="U20" s="44">
        <v>181500000</v>
      </c>
      <c r="V20" s="44">
        <v>0</v>
      </c>
      <c r="W20" s="44">
        <v>30135412</v>
      </c>
      <c r="X20" s="44">
        <v>4000000</v>
      </c>
      <c r="Y20" s="44">
        <v>19886740</v>
      </c>
      <c r="Z20" s="45">
        <f>SUM(U20:Y20)</f>
        <v>235522152</v>
      </c>
    </row>
    <row r="21" spans="1:26" ht="15">
      <c r="A21" s="6" t="s">
        <v>22</v>
      </c>
      <c r="B21" s="124"/>
      <c r="C21" s="119"/>
      <c r="D21" s="16"/>
      <c r="F21" s="6" t="s">
        <v>57</v>
      </c>
      <c r="G21" s="8">
        <f>G17</f>
        <v>37355746</v>
      </c>
      <c r="H21" s="8">
        <f>H17</f>
        <v>17707278</v>
      </c>
      <c r="I21" s="16">
        <f>(G21-H21)/H21*100</f>
        <v>110.96266744103754</v>
      </c>
      <c r="J21" s="15"/>
      <c r="K21" s="6" t="s">
        <v>57</v>
      </c>
      <c r="L21" s="8">
        <f>L17</f>
        <v>28593826</v>
      </c>
      <c r="M21" s="8">
        <v>15441303</v>
      </c>
      <c r="N21" s="16">
        <f>(L21-M21)/L21*100</f>
        <v>45.9977723862487</v>
      </c>
      <c r="O21" s="54" t="s">
        <v>42</v>
      </c>
      <c r="P21" s="46">
        <v>-1454637</v>
      </c>
      <c r="Q21" s="46">
        <v>575977</v>
      </c>
      <c r="R21" s="55"/>
      <c r="S21" s="16"/>
      <c r="T21" s="54" t="s">
        <v>101</v>
      </c>
      <c r="U21" s="46"/>
      <c r="V21" s="46"/>
      <c r="W21" s="46"/>
      <c r="X21" s="46"/>
      <c r="Y21" s="46">
        <v>0</v>
      </c>
      <c r="Z21" s="47">
        <f>SUM(U21:Y21)</f>
        <v>0</v>
      </c>
    </row>
    <row r="22" spans="1:26" ht="15">
      <c r="A22" s="6" t="s">
        <v>23</v>
      </c>
      <c r="B22" s="119">
        <v>200446269</v>
      </c>
      <c r="C22" s="119">
        <f>180386336-54212000</f>
        <v>126174336</v>
      </c>
      <c r="D22" s="16">
        <f>(B23-C23)/C23*100</f>
        <v>-4.792212721087903</v>
      </c>
      <c r="F22" s="6" t="s">
        <v>82</v>
      </c>
      <c r="G22" s="8">
        <v>6568417</v>
      </c>
      <c r="H22" s="8">
        <v>7914643</v>
      </c>
      <c r="I22" s="16">
        <f>(G22-H22)/H22*100</f>
        <v>-17.00930793719944</v>
      </c>
      <c r="J22" s="15"/>
      <c r="K22" s="6" t="s">
        <v>82</v>
      </c>
      <c r="L22" s="8">
        <v>662867</v>
      </c>
      <c r="M22" s="8">
        <v>1594364</v>
      </c>
      <c r="N22" s="16">
        <f>(L22-M22)/M22*100</f>
        <v>-58.42436231625903</v>
      </c>
      <c r="O22" s="54" t="s">
        <v>74</v>
      </c>
      <c r="P22" s="46">
        <v>0</v>
      </c>
      <c r="Q22" s="46">
        <v>0</v>
      </c>
      <c r="R22" s="55"/>
      <c r="S22" s="16"/>
      <c r="T22" s="54" t="s">
        <v>6</v>
      </c>
      <c r="U22" s="46">
        <v>18150000</v>
      </c>
      <c r="V22" s="46">
        <v>0</v>
      </c>
      <c r="W22" s="46"/>
      <c r="X22" s="46"/>
      <c r="Y22" s="46">
        <v>-18150000</v>
      </c>
      <c r="Z22" s="47">
        <f>SUM(U22:Y22)</f>
        <v>0</v>
      </c>
    </row>
    <row r="23" spans="1:26" ht="15" customHeight="1">
      <c r="A23" s="6" t="s">
        <v>24</v>
      </c>
      <c r="B23" s="119">
        <v>167926486</v>
      </c>
      <c r="C23" s="119">
        <v>176378940</v>
      </c>
      <c r="D23" s="16">
        <f>(B24-C24)/C24*100</f>
        <v>23.993668205626797</v>
      </c>
      <c r="F23" s="6" t="s">
        <v>58</v>
      </c>
      <c r="G23" s="8">
        <v>2412075</v>
      </c>
      <c r="H23" s="8">
        <v>12027839</v>
      </c>
      <c r="I23" s="16">
        <v>100</v>
      </c>
      <c r="J23" s="15"/>
      <c r="K23" s="6" t="s">
        <v>58</v>
      </c>
      <c r="L23" s="8">
        <v>310000</v>
      </c>
      <c r="M23" s="8">
        <v>6080991</v>
      </c>
      <c r="N23" s="16">
        <f>(L23-M23)/M23*100</f>
        <v>-94.9021467060221</v>
      </c>
      <c r="O23" s="54" t="s">
        <v>18</v>
      </c>
      <c r="P23" s="46">
        <v>-2841919</v>
      </c>
      <c r="Q23" s="46">
        <v>-5383933</v>
      </c>
      <c r="R23" s="55">
        <f>(P23-Q23)/Q23*100</f>
        <v>-47.21481489461329</v>
      </c>
      <c r="S23" s="16"/>
      <c r="T23" s="54" t="s">
        <v>19</v>
      </c>
      <c r="U23" s="46"/>
      <c r="V23" s="46"/>
      <c r="W23" s="46"/>
      <c r="X23" s="46"/>
      <c r="Y23" s="46">
        <v>23189031</v>
      </c>
      <c r="Z23" s="47">
        <f>SUM(U23:Y23)</f>
        <v>23189031</v>
      </c>
    </row>
    <row r="24" spans="1:26" ht="17.25" thickBot="1">
      <c r="A24" s="19" t="s">
        <v>26</v>
      </c>
      <c r="B24" s="80">
        <f>SUM(B19:B23)</f>
        <v>413270296</v>
      </c>
      <c r="C24" s="80">
        <f>SUM(C19:C23)</f>
        <v>333299516</v>
      </c>
      <c r="D24" s="16"/>
      <c r="F24" s="6" t="s">
        <v>102</v>
      </c>
      <c r="G24" s="33">
        <v>652142</v>
      </c>
      <c r="H24" s="33">
        <v>171250</v>
      </c>
      <c r="I24" s="16">
        <f>(G24-H24)/H24*100</f>
        <v>280.8128467153284</v>
      </c>
      <c r="J24" s="15"/>
      <c r="K24" s="6" t="s">
        <v>102</v>
      </c>
      <c r="L24" s="33">
        <v>341597</v>
      </c>
      <c r="M24" s="33">
        <v>108750</v>
      </c>
      <c r="N24" s="16">
        <f>(L24-M24)/M24*100</f>
        <v>214.11218390804598</v>
      </c>
      <c r="O24" s="54" t="s">
        <v>83</v>
      </c>
      <c r="P24" s="56">
        <f>SUM(P21:P23)</f>
        <v>-4296556</v>
      </c>
      <c r="Q24" s="56">
        <f>SUM(Q21:Q23)</f>
        <v>-4807956</v>
      </c>
      <c r="R24" s="55">
        <f>(P24-Q24)/Q24*100</f>
        <v>-10.636536607240165</v>
      </c>
      <c r="S24" s="16"/>
      <c r="T24" s="113" t="s">
        <v>103</v>
      </c>
      <c r="W24" s="114">
        <v>3000000</v>
      </c>
      <c r="Y24" s="114">
        <v>-3000000</v>
      </c>
      <c r="Z24" s="47">
        <f>SUM(U24:Y24)</f>
        <v>0</v>
      </c>
    </row>
    <row r="25" spans="1:26" ht="12.75" customHeight="1" thickBot="1" thickTop="1">
      <c r="A25" s="6" t="s">
        <v>28</v>
      </c>
      <c r="B25" s="8"/>
      <c r="C25" s="8"/>
      <c r="D25" s="16"/>
      <c r="F25" s="19" t="s">
        <v>17</v>
      </c>
      <c r="G25" s="8">
        <f>SUM(G21:G24)</f>
        <v>46988380</v>
      </c>
      <c r="H25" s="8">
        <f>SUM(H21:H24)</f>
        <v>37821010</v>
      </c>
      <c r="I25" s="16">
        <f>(G25-H25)/H25*100</f>
        <v>24.238829158713635</v>
      </c>
      <c r="J25" s="15"/>
      <c r="K25" s="19" t="s">
        <v>17</v>
      </c>
      <c r="L25" s="8">
        <f>SUM(L21:L24)</f>
        <v>29908290</v>
      </c>
      <c r="M25" s="8">
        <f>SUM(M21:M24)</f>
        <v>23225408</v>
      </c>
      <c r="N25" s="16">
        <f>(L25-M25)/M25*100</f>
        <v>28.774013356406915</v>
      </c>
      <c r="O25" s="23"/>
      <c r="P25" s="21"/>
      <c r="Q25" s="21"/>
      <c r="R25" s="26"/>
      <c r="S25" s="16"/>
      <c r="T25" s="50" t="s">
        <v>77</v>
      </c>
      <c r="U25" s="48"/>
      <c r="V25" s="48"/>
      <c r="W25" s="48"/>
      <c r="X25" s="48"/>
      <c r="Y25" s="48"/>
      <c r="Z25" s="49"/>
    </row>
    <row r="26" spans="1:26" ht="16.5" thickBot="1" thickTop="1">
      <c r="A26" s="6" t="s">
        <v>31</v>
      </c>
      <c r="B26" s="119">
        <v>45361710</v>
      </c>
      <c r="C26" s="119">
        <v>47115501</v>
      </c>
      <c r="D26" s="121">
        <f>(B27-C27)/C27*100</f>
        <v>50.371983357543</v>
      </c>
      <c r="F26" s="6" t="s">
        <v>59</v>
      </c>
      <c r="G26" s="8">
        <v>10241740</v>
      </c>
      <c r="H26" s="8">
        <v>11423508</v>
      </c>
      <c r="I26" s="16">
        <f>(G26-H26)/H26*100</f>
        <v>-10.34505337589819</v>
      </c>
      <c r="J26" s="15"/>
      <c r="K26" s="6" t="s">
        <v>59</v>
      </c>
      <c r="L26" s="8">
        <v>4894884</v>
      </c>
      <c r="M26" s="8">
        <v>6102735</v>
      </c>
      <c r="N26" s="16">
        <f>(L26-M26)/M26*100</f>
        <v>-19.79196212845552</v>
      </c>
      <c r="O26" s="54" t="s">
        <v>84</v>
      </c>
      <c r="P26" s="46">
        <f>P11+P18+P24</f>
        <v>20591126</v>
      </c>
      <c r="Q26" s="46">
        <f>Q11+Q18+Q24</f>
        <v>35825687</v>
      </c>
      <c r="R26" s="55">
        <f>(P26-Q26)/Q26*100</f>
        <v>-42.524128009045576</v>
      </c>
      <c r="S26" s="16"/>
      <c r="T26" s="50" t="s">
        <v>114</v>
      </c>
      <c r="U26" s="115">
        <f aca="true" t="shared" si="2" ref="U26:Z26">SUM(U20:U25)</f>
        <v>199650000</v>
      </c>
      <c r="V26" s="115">
        <f t="shared" si="2"/>
        <v>0</v>
      </c>
      <c r="W26" s="115">
        <f t="shared" si="2"/>
        <v>33135412</v>
      </c>
      <c r="X26" s="115">
        <f t="shared" si="2"/>
        <v>4000000</v>
      </c>
      <c r="Y26" s="115">
        <f>SUM(Y20:Y25)</f>
        <v>21925771</v>
      </c>
      <c r="Z26" s="115">
        <f t="shared" si="2"/>
        <v>258711183</v>
      </c>
    </row>
    <row r="27" spans="1:26" ht="12.75" customHeight="1" thickTop="1">
      <c r="A27" s="6" t="s">
        <v>32</v>
      </c>
      <c r="B27" s="122">
        <v>189941652</v>
      </c>
      <c r="C27" s="122">
        <f>126314522</f>
        <v>126314522</v>
      </c>
      <c r="D27" s="121">
        <f>(B28-C28)/C28*100</f>
        <v>35.67625600787702</v>
      </c>
      <c r="F27" s="6" t="s">
        <v>60</v>
      </c>
      <c r="G27" s="18"/>
      <c r="H27" s="18"/>
      <c r="I27" s="16"/>
      <c r="J27" s="15"/>
      <c r="K27" s="6" t="s">
        <v>60</v>
      </c>
      <c r="L27" s="18"/>
      <c r="M27" s="18"/>
      <c r="N27" s="14"/>
      <c r="O27" s="54"/>
      <c r="P27" s="46"/>
      <c r="Q27" s="46"/>
      <c r="R27" s="55"/>
      <c r="S27" s="16"/>
      <c r="Z27" s="116"/>
    </row>
    <row r="28" spans="1:26" ht="15">
      <c r="A28" s="19" t="s">
        <v>34</v>
      </c>
      <c r="B28" s="120">
        <f>SUM(B26:B27)</f>
        <v>235303362</v>
      </c>
      <c r="C28" s="120">
        <f>SUM(C26:C27)</f>
        <v>173430023</v>
      </c>
      <c r="D28" s="121">
        <f>(B29-C29)/C29*100</f>
        <v>11.32013410463496</v>
      </c>
      <c r="F28" s="19" t="s">
        <v>29</v>
      </c>
      <c r="G28" s="8">
        <f>G25-G26</f>
        <v>36746640</v>
      </c>
      <c r="H28" s="8">
        <f>H25-H26</f>
        <v>26397502</v>
      </c>
      <c r="I28" s="16">
        <f>(G28-H28)/H28*100</f>
        <v>39.20498992669837</v>
      </c>
      <c r="J28" s="15"/>
      <c r="K28" s="19" t="s">
        <v>29</v>
      </c>
      <c r="L28" s="8">
        <f>L25-L26</f>
        <v>25013406</v>
      </c>
      <c r="M28" s="8">
        <f>M25-M26</f>
        <v>17122673</v>
      </c>
      <c r="N28" s="16">
        <f>(L28-M28)/M28*100</f>
        <v>46.08353497143816</v>
      </c>
      <c r="O28" s="54" t="s">
        <v>46</v>
      </c>
      <c r="P28" s="46">
        <v>147335360</v>
      </c>
      <c r="Q28" s="46">
        <v>140553253</v>
      </c>
      <c r="R28" s="55">
        <f>(P28-Q28)/Q28*100</f>
        <v>4.825293513484174</v>
      </c>
      <c r="S28" s="16"/>
      <c r="Z28" s="26"/>
    </row>
    <row r="29" spans="1:26" ht="15">
      <c r="A29" s="6" t="s">
        <v>35</v>
      </c>
      <c r="B29" s="120">
        <f>B24-B28</f>
        <v>177966934</v>
      </c>
      <c r="C29" s="120">
        <f>C24-C28</f>
        <v>159869493</v>
      </c>
      <c r="D29" s="121">
        <f>(B30-C30)/C30*100</f>
        <v>9.99542630981288</v>
      </c>
      <c r="F29" s="29" t="s">
        <v>61</v>
      </c>
      <c r="G29" s="33">
        <v>1736740</v>
      </c>
      <c r="H29" s="33">
        <v>3365694</v>
      </c>
      <c r="I29" s="26"/>
      <c r="J29" s="15"/>
      <c r="K29" s="29" t="s">
        <v>61</v>
      </c>
      <c r="L29" s="33">
        <v>0</v>
      </c>
      <c r="M29" s="33">
        <v>0</v>
      </c>
      <c r="N29" s="14"/>
      <c r="O29" s="54"/>
      <c r="P29" s="46"/>
      <c r="Q29" s="46"/>
      <c r="R29" s="55"/>
      <c r="S29" s="16"/>
      <c r="T29" s="23"/>
      <c r="U29" s="21"/>
      <c r="V29" s="21"/>
      <c r="W29" s="21"/>
      <c r="X29" s="21"/>
      <c r="Y29" s="21"/>
      <c r="Z29" s="26"/>
    </row>
    <row r="30" spans="1:26" ht="15.75" thickBot="1">
      <c r="A30" s="19" t="s">
        <v>37</v>
      </c>
      <c r="B30" s="117">
        <f>B16+B29</f>
        <v>258711183</v>
      </c>
      <c r="C30" s="36">
        <f>C29+C16</f>
        <v>235201764</v>
      </c>
      <c r="D30" s="16"/>
      <c r="F30" s="30" t="s">
        <v>62</v>
      </c>
      <c r="G30" s="20">
        <f>SUM(G28:G29)</f>
        <v>38483380</v>
      </c>
      <c r="H30" s="20">
        <f>SUM(H28:H29)</f>
        <v>29763196</v>
      </c>
      <c r="I30" s="16">
        <f>(G30-H30)/H30*100</f>
        <v>29.298547104954725</v>
      </c>
      <c r="J30" s="15"/>
      <c r="K30" s="30" t="s">
        <v>62</v>
      </c>
      <c r="L30" s="20">
        <f>SUM(L28:L29)</f>
        <v>25013406</v>
      </c>
      <c r="M30" s="20">
        <f>SUM(M28:M29)</f>
        <v>17122673</v>
      </c>
      <c r="N30" s="16">
        <f>(L30-M30)/M30*100</f>
        <v>46.08353497143816</v>
      </c>
      <c r="O30" s="54" t="s">
        <v>47</v>
      </c>
      <c r="P30" s="56">
        <f>SUM(P26,P28)</f>
        <v>167926486</v>
      </c>
      <c r="Q30" s="56">
        <f>SUM(Q26,Q28)</f>
        <v>176378940</v>
      </c>
      <c r="R30" s="55">
        <f>(P30-Q30)/Q30*100</f>
        <v>-4.792212721087903</v>
      </c>
      <c r="S30" s="16"/>
      <c r="T30" s="23"/>
      <c r="U30" s="21"/>
      <c r="V30" s="21"/>
      <c r="W30" s="21"/>
      <c r="X30" s="21"/>
      <c r="Y30" s="21"/>
      <c r="Z30" s="26"/>
    </row>
    <row r="31" spans="1:26" ht="15.75" thickTop="1">
      <c r="A31" s="6" t="s">
        <v>40</v>
      </c>
      <c r="B31" s="8"/>
      <c r="C31" s="8"/>
      <c r="D31" s="16"/>
      <c r="F31" s="6" t="s">
        <v>1</v>
      </c>
      <c r="G31" s="8">
        <v>13557609</v>
      </c>
      <c r="H31" s="8">
        <v>8196844</v>
      </c>
      <c r="I31" s="16">
        <f>(G31-H31)/H31*100</f>
        <v>65.40035408750002</v>
      </c>
      <c r="J31" s="15"/>
      <c r="K31" s="6" t="s">
        <v>1</v>
      </c>
      <c r="L31" s="8">
        <v>10630697</v>
      </c>
      <c r="M31" s="8">
        <v>7192136</v>
      </c>
      <c r="N31" s="16">
        <f>(L31-M31)/L31*100</f>
        <v>32.34558373735983</v>
      </c>
      <c r="O31" s="23"/>
      <c r="P31" s="21"/>
      <c r="Q31" s="21"/>
      <c r="R31" s="26"/>
      <c r="S31" s="16"/>
      <c r="T31" s="23"/>
      <c r="U31" s="21"/>
      <c r="V31" s="21"/>
      <c r="W31" s="21"/>
      <c r="X31" s="21"/>
      <c r="Y31" s="21"/>
      <c r="Z31" s="26"/>
    </row>
    <row r="32" spans="1:26" ht="14.25" customHeight="1">
      <c r="A32" s="6" t="s">
        <v>41</v>
      </c>
      <c r="B32" s="8"/>
      <c r="C32" s="8"/>
      <c r="D32" s="16"/>
      <c r="F32" s="6" t="s">
        <v>5</v>
      </c>
      <c r="G32" s="8">
        <v>3000000</v>
      </c>
      <c r="H32" s="8">
        <v>2000000</v>
      </c>
      <c r="I32" s="16">
        <v>100</v>
      </c>
      <c r="J32" s="15"/>
      <c r="K32" s="6" t="s">
        <v>5</v>
      </c>
      <c r="L32" s="8"/>
      <c r="M32" s="8">
        <v>0</v>
      </c>
      <c r="N32" s="16"/>
      <c r="O32" s="23"/>
      <c r="P32" s="21"/>
      <c r="Q32" s="21"/>
      <c r="R32" s="26"/>
      <c r="S32" s="16"/>
      <c r="T32" s="54"/>
      <c r="U32" s="46">
        <v>0</v>
      </c>
      <c r="V32" s="46"/>
      <c r="W32" s="46"/>
      <c r="X32" s="46"/>
      <c r="Y32" s="46"/>
      <c r="Z32" s="47">
        <f>SUM(U32:Y32)</f>
        <v>0</v>
      </c>
    </row>
    <row r="33" spans="1:26" ht="12.75" customHeight="1">
      <c r="A33" s="19" t="s">
        <v>43</v>
      </c>
      <c r="B33" s="8"/>
      <c r="C33" s="8"/>
      <c r="D33" s="16"/>
      <c r="F33" s="6" t="s">
        <v>63</v>
      </c>
      <c r="G33" s="8">
        <f>G30-G31-G32</f>
        <v>21925771</v>
      </c>
      <c r="H33" s="8">
        <v>19566352</v>
      </c>
      <c r="I33" s="16">
        <f>(G33-H33)/H33*100</f>
        <v>12.058553377757898</v>
      </c>
      <c r="J33" s="15"/>
      <c r="K33" s="6" t="s">
        <v>63</v>
      </c>
      <c r="L33" s="8">
        <f>L30-L31</f>
        <v>14382709</v>
      </c>
      <c r="M33" s="8">
        <v>9930537</v>
      </c>
      <c r="N33" s="16">
        <f>(L33-M33)/M33*100</f>
        <v>44.833144471441976</v>
      </c>
      <c r="O33" s="23"/>
      <c r="P33" s="21"/>
      <c r="Q33" s="21"/>
      <c r="R33" s="26"/>
      <c r="S33" s="16"/>
      <c r="T33" s="23"/>
      <c r="U33" s="21"/>
      <c r="V33" s="21"/>
      <c r="W33" s="21"/>
      <c r="X33" s="21"/>
      <c r="Y33" s="21"/>
      <c r="Z33" s="26"/>
    </row>
    <row r="34" spans="1:26" ht="15.75" thickBot="1">
      <c r="A34" s="6" t="s">
        <v>4</v>
      </c>
      <c r="B34" s="8">
        <v>199650000</v>
      </c>
      <c r="C34" s="8">
        <v>181500000</v>
      </c>
      <c r="D34" s="16">
        <f>(B34-C34)/C34*100</f>
        <v>10</v>
      </c>
      <c r="F34" s="79" t="s">
        <v>62</v>
      </c>
      <c r="G34" s="34">
        <f>SUM(G31:G33)</f>
        <v>38483380</v>
      </c>
      <c r="H34" s="34">
        <f>SUM(H31:H33)</f>
        <v>29763196</v>
      </c>
      <c r="I34" s="16">
        <f>(G34-H34)/H34*100</f>
        <v>29.298547104954725</v>
      </c>
      <c r="J34" s="15"/>
      <c r="K34" s="79" t="s">
        <v>62</v>
      </c>
      <c r="L34" s="34">
        <f>SUM(L31:L33)</f>
        <v>25013406</v>
      </c>
      <c r="M34" s="34">
        <f>SUM(M31:M33)</f>
        <v>17122673</v>
      </c>
      <c r="N34" s="16">
        <f>(L34-M34)/M34*100</f>
        <v>46.08353497143816</v>
      </c>
      <c r="O34" s="23"/>
      <c r="P34" s="21"/>
      <c r="Q34" s="21"/>
      <c r="R34" s="26"/>
      <c r="S34" s="16"/>
      <c r="T34" s="23"/>
      <c r="U34" s="21"/>
      <c r="V34" s="21"/>
      <c r="W34" s="21"/>
      <c r="X34" s="21"/>
      <c r="Y34" s="21"/>
      <c r="Z34" s="26"/>
    </row>
    <row r="35" spans="1:26" ht="15.75" thickTop="1">
      <c r="A35" s="6" t="s">
        <v>2</v>
      </c>
      <c r="B35" s="8">
        <f>34135412+4000000-1000000</f>
        <v>37135412</v>
      </c>
      <c r="C35" s="8">
        <v>34135412</v>
      </c>
      <c r="D35" s="16">
        <f>(B35-C35)/C35*100</f>
        <v>8.788527292419966</v>
      </c>
      <c r="F35" s="11" t="s">
        <v>38</v>
      </c>
      <c r="G35" s="127">
        <f>(G28-G31)/1996500*100%</f>
        <v>11.61484147257701</v>
      </c>
      <c r="H35" s="61">
        <v>10.03</v>
      </c>
      <c r="I35" s="16"/>
      <c r="J35" s="15"/>
      <c r="K35" s="11" t="s">
        <v>38</v>
      </c>
      <c r="L35" s="127">
        <v>7.31</v>
      </c>
      <c r="M35" s="61">
        <v>5.47</v>
      </c>
      <c r="N35" s="16"/>
      <c r="O35" s="23"/>
      <c r="P35" s="21"/>
      <c r="Q35" s="21"/>
      <c r="R35" s="26"/>
      <c r="S35" s="16"/>
      <c r="T35" s="23"/>
      <c r="U35" s="21"/>
      <c r="V35" s="21"/>
      <c r="W35" s="21"/>
      <c r="X35" s="21"/>
      <c r="Y35" s="21"/>
      <c r="Z35" s="26"/>
    </row>
    <row r="36" spans="1:26" ht="15">
      <c r="A36" s="6" t="s">
        <v>44</v>
      </c>
      <c r="B36" s="8">
        <v>21925771</v>
      </c>
      <c r="C36" s="8">
        <v>19566352</v>
      </c>
      <c r="D36" s="16">
        <f>(B36-C36)/C36*100</f>
        <v>12.058553377757898</v>
      </c>
      <c r="F36" s="23"/>
      <c r="G36" s="21"/>
      <c r="H36" s="21"/>
      <c r="I36" s="26"/>
      <c r="J36" s="15"/>
      <c r="K36" s="23"/>
      <c r="L36" s="21"/>
      <c r="M36" s="21"/>
      <c r="N36" s="14"/>
      <c r="O36" s="23"/>
      <c r="P36" s="21"/>
      <c r="Q36" s="21"/>
      <c r="R36" s="26"/>
      <c r="S36" s="16"/>
      <c r="T36" s="23"/>
      <c r="U36" s="21"/>
      <c r="V36" s="21"/>
      <c r="W36" s="21"/>
      <c r="X36" s="21"/>
      <c r="Y36" s="21"/>
      <c r="Z36" s="26"/>
    </row>
    <row r="37" spans="1:26" ht="15.75" thickBot="1">
      <c r="A37" s="118" t="s">
        <v>45</v>
      </c>
      <c r="B37" s="36">
        <f>SUM(B34:B36)</f>
        <v>258711183</v>
      </c>
      <c r="C37" s="36">
        <f>SUM(C34:C36)</f>
        <v>235201764</v>
      </c>
      <c r="D37" s="16"/>
      <c r="F37" s="19"/>
      <c r="G37" s="81"/>
      <c r="H37" s="81"/>
      <c r="I37" s="16"/>
      <c r="J37" s="15"/>
      <c r="K37" s="23"/>
      <c r="L37" s="21"/>
      <c r="M37" s="21"/>
      <c r="N37" s="14"/>
      <c r="O37" s="51"/>
      <c r="P37" s="58"/>
      <c r="Q37" s="58"/>
      <c r="R37" s="59"/>
      <c r="S37" s="37"/>
      <c r="T37" s="23"/>
      <c r="U37" s="21"/>
      <c r="V37" s="21"/>
      <c r="W37" s="21"/>
      <c r="X37" s="21"/>
      <c r="Y37" s="21"/>
      <c r="Z37" s="26"/>
    </row>
    <row r="38" spans="4:26" ht="15" customHeight="1" thickTop="1">
      <c r="D38" s="26"/>
      <c r="F38" s="23"/>
      <c r="G38" s="21"/>
      <c r="H38" s="21"/>
      <c r="I38" s="26"/>
      <c r="J38" s="15"/>
      <c r="K38" s="23"/>
      <c r="L38" s="21"/>
      <c r="M38" s="21"/>
      <c r="N38" s="14"/>
      <c r="O38" s="54"/>
      <c r="P38" s="58"/>
      <c r="Q38" s="58"/>
      <c r="R38" s="60"/>
      <c r="S38" s="10"/>
      <c r="T38" s="23"/>
      <c r="U38" s="21"/>
      <c r="V38" s="21"/>
      <c r="W38" s="21"/>
      <c r="X38" s="21"/>
      <c r="Y38" s="21"/>
      <c r="Z38" s="26"/>
    </row>
    <row r="39" spans="4:26" ht="8.25" customHeight="1">
      <c r="D39" s="26"/>
      <c r="F39" s="23"/>
      <c r="G39" s="21"/>
      <c r="H39" s="21"/>
      <c r="I39" s="26"/>
      <c r="J39" s="15"/>
      <c r="K39" s="23"/>
      <c r="L39" s="21"/>
      <c r="M39" s="21"/>
      <c r="N39" s="14"/>
      <c r="O39" s="54"/>
      <c r="P39" s="58"/>
      <c r="Q39" s="58"/>
      <c r="R39" s="60"/>
      <c r="S39" s="10"/>
      <c r="T39" s="23"/>
      <c r="U39" s="21"/>
      <c r="V39" s="21"/>
      <c r="W39" s="21"/>
      <c r="X39" s="21"/>
      <c r="Y39" s="21"/>
      <c r="Z39" s="26"/>
    </row>
    <row r="40" spans="4:26" ht="7.5" customHeight="1">
      <c r="D40" s="26"/>
      <c r="F40" s="23"/>
      <c r="G40" s="21"/>
      <c r="H40" s="21"/>
      <c r="I40" s="26"/>
      <c r="J40" s="15"/>
      <c r="K40" s="23"/>
      <c r="L40" s="21"/>
      <c r="M40" s="21"/>
      <c r="N40" s="14"/>
      <c r="O40" s="54"/>
      <c r="P40" s="58"/>
      <c r="Q40" s="58"/>
      <c r="R40" s="60"/>
      <c r="S40" s="10"/>
      <c r="T40" s="23"/>
      <c r="U40" s="21"/>
      <c r="V40" s="21"/>
      <c r="W40" s="21"/>
      <c r="X40" s="21"/>
      <c r="Y40" s="21"/>
      <c r="Z40" s="26"/>
    </row>
    <row r="41" spans="1:31" ht="21.75" customHeight="1">
      <c r="A41" s="19"/>
      <c r="B41" s="81"/>
      <c r="C41" s="81"/>
      <c r="D41" s="16"/>
      <c r="F41" s="23"/>
      <c r="G41" s="21"/>
      <c r="H41" s="21"/>
      <c r="I41" s="26"/>
      <c r="J41" s="15"/>
      <c r="K41" s="23"/>
      <c r="L41" s="21"/>
      <c r="M41" s="21"/>
      <c r="N41" s="14"/>
      <c r="O41" s="54"/>
      <c r="P41" s="58"/>
      <c r="Q41" s="58"/>
      <c r="R41" s="60"/>
      <c r="S41" s="10"/>
      <c r="T41" s="23"/>
      <c r="U41" s="21"/>
      <c r="V41" s="21"/>
      <c r="W41" s="21"/>
      <c r="X41" s="21"/>
      <c r="Y41" s="21"/>
      <c r="Z41" s="26"/>
      <c r="AC41" s="142" t="s">
        <v>96</v>
      </c>
      <c r="AD41" s="142"/>
      <c r="AE41" s="142"/>
    </row>
    <row r="42" spans="1:29" ht="17.25">
      <c r="A42" s="143" t="s">
        <v>104</v>
      </c>
      <c r="B42" s="144"/>
      <c r="C42" s="144"/>
      <c r="D42" s="145"/>
      <c r="F42" s="143" t="s">
        <v>105</v>
      </c>
      <c r="G42" s="144"/>
      <c r="H42" s="144"/>
      <c r="I42" s="145"/>
      <c r="J42" s="9"/>
      <c r="K42" s="143" t="s">
        <v>106</v>
      </c>
      <c r="L42" s="144"/>
      <c r="M42" s="144"/>
      <c r="N42" s="145"/>
      <c r="O42" s="143" t="s">
        <v>107</v>
      </c>
      <c r="P42" s="144"/>
      <c r="Q42" s="144"/>
      <c r="R42" s="145"/>
      <c r="S42" s="26"/>
      <c r="T42" s="146" t="s">
        <v>108</v>
      </c>
      <c r="U42" s="147"/>
      <c r="V42" s="147"/>
      <c r="W42" s="147"/>
      <c r="X42" s="147"/>
      <c r="Y42" s="147"/>
      <c r="Z42" s="148"/>
      <c r="AC42" s="104"/>
    </row>
    <row r="43" spans="1:26" ht="19.5" customHeight="1">
      <c r="A43" s="84" t="s">
        <v>92</v>
      </c>
      <c r="B43" s="133" t="s">
        <v>99</v>
      </c>
      <c r="C43" s="133"/>
      <c r="D43" s="134"/>
      <c r="F43" s="84" t="s">
        <v>92</v>
      </c>
      <c r="G43" s="133" t="s">
        <v>99</v>
      </c>
      <c r="H43" s="133"/>
      <c r="I43" s="134"/>
      <c r="J43" s="9"/>
      <c r="K43" s="84" t="s">
        <v>92</v>
      </c>
      <c r="L43" s="133" t="s">
        <v>99</v>
      </c>
      <c r="M43" s="133"/>
      <c r="N43" s="134"/>
      <c r="O43" s="84" t="s">
        <v>92</v>
      </c>
      <c r="P43" s="133" t="s">
        <v>99</v>
      </c>
      <c r="Q43" s="133"/>
      <c r="R43" s="134"/>
      <c r="S43" s="38"/>
      <c r="T43" s="84" t="s">
        <v>92</v>
      </c>
      <c r="U43" s="42"/>
      <c r="V43" s="42"/>
      <c r="W43" s="42"/>
      <c r="X43" s="133" t="s">
        <v>99</v>
      </c>
      <c r="Y43" s="133"/>
      <c r="Z43" s="134"/>
    </row>
    <row r="44" spans="1:26" ht="15">
      <c r="A44" s="129"/>
      <c r="B44" s="126"/>
      <c r="C44" s="126"/>
      <c r="D44" s="126"/>
      <c r="F44" s="129"/>
      <c r="G44" s="126"/>
      <c r="H44" s="126"/>
      <c r="I44" s="126"/>
      <c r="J44" s="9"/>
      <c r="K44" s="129"/>
      <c r="L44" s="126"/>
      <c r="M44" s="126"/>
      <c r="N44" s="126"/>
      <c r="O44" s="129"/>
      <c r="P44" s="126"/>
      <c r="Q44" s="126"/>
      <c r="R44" s="126"/>
      <c r="S44" s="128"/>
      <c r="T44" s="129"/>
      <c r="U44" s="21"/>
      <c r="V44" s="21"/>
      <c r="W44" s="21"/>
      <c r="X44" s="126"/>
      <c r="Y44" s="126"/>
      <c r="Z44" s="126"/>
    </row>
    <row r="48" ht="15.75">
      <c r="G48" s="130"/>
    </row>
  </sheetData>
  <sheetProtection/>
  <mergeCells count="38">
    <mergeCell ref="T3:Z3"/>
    <mergeCell ref="A2:C2"/>
    <mergeCell ref="F2:I2"/>
    <mergeCell ref="K2:N2"/>
    <mergeCell ref="O2:R2"/>
    <mergeCell ref="A1:C1"/>
    <mergeCell ref="F1:I1"/>
    <mergeCell ref="K1:N1"/>
    <mergeCell ref="O1:R1"/>
    <mergeCell ref="A4:D5"/>
    <mergeCell ref="F4:I4"/>
    <mergeCell ref="K4:N4"/>
    <mergeCell ref="O4:R4"/>
    <mergeCell ref="F3:I3"/>
    <mergeCell ref="K3:N3"/>
    <mergeCell ref="O3:R3"/>
    <mergeCell ref="F20:H20"/>
    <mergeCell ref="K20:M20"/>
    <mergeCell ref="A8:B8"/>
    <mergeCell ref="A9:B9"/>
    <mergeCell ref="A10:D10"/>
    <mergeCell ref="A11:D11"/>
    <mergeCell ref="AC41:AE41"/>
    <mergeCell ref="A42:D42"/>
    <mergeCell ref="F42:I42"/>
    <mergeCell ref="K42:N42"/>
    <mergeCell ref="O42:R42"/>
    <mergeCell ref="T42:Z42"/>
    <mergeCell ref="X43:Z43"/>
    <mergeCell ref="T15:Z15"/>
    <mergeCell ref="T1:Z1"/>
    <mergeCell ref="T2:Z2"/>
    <mergeCell ref="B43:D43"/>
    <mergeCell ref="G43:I43"/>
    <mergeCell ref="L43:N43"/>
    <mergeCell ref="P43:R43"/>
    <mergeCell ref="F19:H19"/>
    <mergeCell ref="K19:M19"/>
  </mergeCells>
  <printOptions/>
  <pageMargins left="0.25" right="0" top="0.45" bottom="0.2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KAJOL</cp:lastModifiedBy>
  <cp:lastPrinted>2011-10-29T06:03:13Z</cp:lastPrinted>
  <dcterms:created xsi:type="dcterms:W3CDTF">2001-03-22T04:20:55Z</dcterms:created>
  <dcterms:modified xsi:type="dcterms:W3CDTF">2011-10-30T09:27:18Z</dcterms:modified>
  <cp:category/>
  <cp:version/>
  <cp:contentType/>
  <cp:contentStatus/>
</cp:coreProperties>
</file>